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-=ДОКУМЕНТЫ=-\Работа\Базальт\"/>
    </mc:Choice>
  </mc:AlternateContent>
  <bookViews>
    <workbookView xWindow="0" yWindow="0" windowWidth="23040" windowHeight="9408"/>
  </bookViews>
  <sheets>
    <sheet name="ТМГ-CЭЩ-11" sheetId="1" r:id="rId1"/>
    <sheet name="ТМГ-CЭЩ-12" sheetId="2" r:id="rId2"/>
  </sheets>
  <definedNames>
    <definedName name="YYн_DYн" localSheetId="0">'ТМГ-CЭЩ-11'!$B$4:$B$15</definedName>
    <definedName name="YYн_DYн" localSheetId="1">'ТМГ-CЭЩ-12'!$B$4:$B$14</definedName>
    <definedName name="YZн" localSheetId="0">'ТМГ-CЭЩ-11'!$C$4:$C$9</definedName>
    <definedName name="YZн" localSheetId="1">'ТМГ-CЭЩ-12'!$C$4:$C$5</definedName>
    <definedName name="Z_208E99E8_275F_4936_9EEC_8D4CB7B69DB6_.wvu.Cols" localSheetId="0" hidden="1">'ТМГ-CЭЩ-11'!$V:$XFD</definedName>
    <definedName name="Z_208E99E8_275F_4936_9EEC_8D4CB7B69DB6_.wvu.Cols" localSheetId="1" hidden="1">'ТМГ-CЭЩ-12'!$V:$XFD</definedName>
    <definedName name="Z_208E99E8_275F_4936_9EEC_8D4CB7B69DB6_.wvu.Rows" localSheetId="0" hidden="1">'ТМГ-CЭЩ-11'!$37:$1048576,'ТМГ-CЭЩ-11'!$23:$36</definedName>
    <definedName name="Z_208E99E8_275F_4936_9EEC_8D4CB7B69DB6_.wvu.Rows" localSheetId="1" hidden="1">'ТМГ-CЭЩ-12'!$25:$1048576,'ТМГ-CЭЩ-12'!$23:$24</definedName>
  </definedNames>
  <calcPr calcId="152511"/>
  <customWorkbookViews>
    <customWorkbookView name="Иван - Личное представление" guid="{208E99E8-275F-4936-9EEC-8D4CB7B69DB6}" mergeInterval="0" personalView="1" maximized="1" xWindow="-9" yWindow="-9" windowWidth="1938" windowHeight="1050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R2" i="2" s="1"/>
  <c r="I2" i="2"/>
  <c r="R3" i="2" s="1"/>
  <c r="R12" i="2"/>
  <c r="R11" i="2"/>
  <c r="R10" i="2"/>
  <c r="R9" i="2"/>
  <c r="R8" i="2"/>
  <c r="R7" i="2"/>
  <c r="R6" i="2"/>
  <c r="R5" i="2"/>
  <c r="R15" i="2" l="1"/>
  <c r="R4" i="2"/>
  <c r="R16" i="2" s="1"/>
  <c r="G2" i="1"/>
  <c r="R2" i="1" s="1"/>
  <c r="I2" i="1"/>
  <c r="R3" i="1" s="1"/>
  <c r="R17" i="2" l="1"/>
  <c r="R18" i="2" s="1"/>
  <c r="R8" i="1"/>
  <c r="R10" i="1"/>
  <c r="R12" i="1"/>
  <c r="R11" i="1"/>
  <c r="R9" i="1"/>
  <c r="R7" i="1"/>
  <c r="R6" i="1"/>
  <c r="R5" i="1"/>
  <c r="R4" i="1" l="1"/>
  <c r="R16" i="1" s="1"/>
  <c r="R15" i="1"/>
  <c r="R17" i="1" l="1"/>
  <c r="R18" i="1" s="1"/>
</calcChain>
</file>

<file path=xl/sharedStrings.xml><?xml version="1.0" encoding="utf-8"?>
<sst xmlns="http://schemas.openxmlformats.org/spreadsheetml/2006/main" count="123" uniqueCount="39">
  <si>
    <t>Uk, %=</t>
  </si>
  <si>
    <t>Pk, Вт=</t>
  </si>
  <si>
    <t>Сеч. каб. 1</t>
  </si>
  <si>
    <t>Lкаб. 1, м</t>
  </si>
  <si>
    <t>AL</t>
  </si>
  <si>
    <t>Кол-во каб.</t>
  </si>
  <si>
    <t>мОм</t>
  </si>
  <si>
    <t>Сеч. каб. 2</t>
  </si>
  <si>
    <t>Lкаб. 2, м</t>
  </si>
  <si>
    <t>Сеч. каб. 3</t>
  </si>
  <si>
    <t>Lкаб. 3, м</t>
  </si>
  <si>
    <t>CU</t>
  </si>
  <si>
    <t>Сеч. каб. 4</t>
  </si>
  <si>
    <t>Lкаб. 4, м</t>
  </si>
  <si>
    <t>Rкаб 1.=</t>
  </si>
  <si>
    <t>Хкаб 1.=</t>
  </si>
  <si>
    <t>Rкаб 2.=</t>
  </si>
  <si>
    <t>Хкаб 2.=</t>
  </si>
  <si>
    <t>Rкаб 3.=</t>
  </si>
  <si>
    <t>Хкаб 3.=</t>
  </si>
  <si>
    <t>Rкаб 4.=</t>
  </si>
  <si>
    <t>Хкаб 4.=</t>
  </si>
  <si>
    <t>Rдобав=</t>
  </si>
  <si>
    <t>Хдобав=</t>
  </si>
  <si>
    <t>I(3)k=</t>
  </si>
  <si>
    <t>кА</t>
  </si>
  <si>
    <t>Поле ввода</t>
  </si>
  <si>
    <t xml:space="preserve"> данных</t>
  </si>
  <si>
    <t>YZн</t>
  </si>
  <si>
    <t>YYн_DYн</t>
  </si>
  <si>
    <t>S тр-ра, кВА</t>
  </si>
  <si>
    <t>Сх. соед.</t>
  </si>
  <si>
    <t>R итог.=</t>
  </si>
  <si>
    <t>X итог.=</t>
  </si>
  <si>
    <t>Z итог.=</t>
  </si>
  <si>
    <t>Zтр-ра=</t>
  </si>
  <si>
    <t>Rтр-ра=</t>
  </si>
  <si>
    <t>Хтр-ра=</t>
  </si>
  <si>
    <t>Xтр мах = Хтр ср * [1 - (N-1)/2*(dU%)/100%]^2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</si>
</sst>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0" fillId="0" borderId="0" xfId="0" applyBorder="1"/>
    <xf numFmtId="164" fontId="2" fillId="4" borderId="0" xfId="0" applyNumberFormat="1" applyFont="1" applyFill="1" applyBorder="1" applyAlignment="1">
      <alignment horizontal="left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4" borderId="8" xfId="0" applyFont="1" applyFill="1" applyBorder="1"/>
    <xf numFmtId="164" fontId="2" fillId="4" borderId="9" xfId="0" applyNumberFormat="1" applyFont="1" applyFill="1" applyBorder="1" applyAlignment="1">
      <alignment horizontal="left"/>
    </xf>
    <xf numFmtId="0" fontId="2" fillId="4" borderId="10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center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64" fontId="2" fillId="3" borderId="1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/>
    <xf numFmtId="164" fontId="2" fillId="2" borderId="11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5" fillId="4" borderId="4" xfId="0" applyFont="1" applyFill="1" applyBorder="1"/>
    <xf numFmtId="0" fontId="5" fillId="4" borderId="0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2" borderId="13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7" fillId="4" borderId="0" xfId="0" applyFont="1" applyFill="1" applyBorder="1"/>
    <xf numFmtId="0" fontId="6" fillId="0" borderId="0" xfId="0" applyFont="1"/>
    <xf numFmtId="0" fontId="0" fillId="0" borderId="0" xfId="0" applyFill="1"/>
    <xf numFmtId="0" fontId="6" fillId="4" borderId="0" xfId="0" applyFont="1" applyFill="1"/>
    <xf numFmtId="0" fontId="5" fillId="4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>
      <selection activeCell="K5" sqref="K5"/>
    </sheetView>
  </sheetViews>
  <sheetFormatPr defaultColWidth="0" defaultRowHeight="14.4" zeroHeight="1" x14ac:dyDescent="0.3"/>
  <cols>
    <col min="1" max="1" width="2" customWidth="1"/>
    <col min="2" max="2" width="9.77734375" customWidth="1"/>
    <col min="3" max="3" width="10.5546875" customWidth="1"/>
    <col min="4" max="4" width="12.88671875" customWidth="1"/>
    <col min="5" max="5" width="8.109375" customWidth="1"/>
    <col min="6" max="6" width="8" customWidth="1"/>
    <col min="7" max="7" width="7.21875" customWidth="1"/>
    <col min="8" max="8" width="7.88671875" customWidth="1"/>
    <col min="9" max="9" width="7" customWidth="1"/>
    <col min="10" max="10" width="12.109375" customWidth="1"/>
    <col min="11" max="11" width="5.44140625" customWidth="1"/>
    <col min="12" max="12" width="10.21875" customWidth="1"/>
    <col min="13" max="13" width="6.33203125" customWidth="1"/>
    <col min="14" max="14" width="4.109375" customWidth="1"/>
    <col min="15" max="15" width="12" customWidth="1"/>
    <col min="16" max="16" width="4.77734375" customWidth="1"/>
    <col min="17" max="17" width="9.109375" customWidth="1"/>
    <col min="18" max="18" width="9.77734375" customWidth="1"/>
    <col min="19" max="19" width="6.44140625" customWidth="1"/>
    <col min="20" max="20" width="2" customWidth="1"/>
    <col min="21" max="21" width="10.77734375" bestFit="1" customWidth="1"/>
    <col min="22" max="22" width="8.88671875" hidden="1" customWidth="1"/>
    <col min="23" max="23" width="6.6640625" hidden="1" customWidth="1"/>
    <col min="24" max="16384" width="8.88671875" hidden="1"/>
  </cols>
  <sheetData>
    <row r="1" spans="1:20" ht="15" thickBot="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"/>
      <c r="R1" s="7"/>
      <c r="S1" s="8"/>
      <c r="T1" s="3"/>
    </row>
    <row r="2" spans="1:20" ht="16.2" thickBot="1" x14ac:dyDescent="0.35">
      <c r="A2" s="3"/>
      <c r="B2" s="41" t="s">
        <v>31</v>
      </c>
      <c r="C2" s="47" t="s">
        <v>29</v>
      </c>
      <c r="D2" s="42" t="s">
        <v>30</v>
      </c>
      <c r="E2" s="47">
        <v>1600</v>
      </c>
      <c r="F2" s="43" t="s">
        <v>0</v>
      </c>
      <c r="G2" s="44">
        <f>IF(AND(C2="YZн",E2=25),5,IF(AND(C2="YZн",E2=40),5,IF(AND(C2="YZн",E2=63),5.2,IF(AND(C2="YZн",E2=100),5.2,IF(AND(C2="YZн",E2=160),5.5,IF(AND(C2="YZн",E2=250),4.5,IF(AND(C2="YYн_DYн",E2=25),4.5,IF(AND(C2="YYн_DYн",E2=40),4.5,IF(AND(C2="YYн_DYн",E2=63),4.5,IF(AND(C2="YYн_DYн",E2=100),4.5,IF(AND(C2="YYн_DYн",E2=160),5.5,IF(AND(C2="YYн_DYн",E2=250),4.5,IF(AND(C2="YYн_DYн",E2=400),4.5,IF(AND(C2="YYн_DYн",E2=630),5.5,IF(AND(C2="YYн_DYн",E2=1000),5.5,IF(AND(C2="YYн_DYн",E2=1250),5.5,IF(AND(C2="YYн_DYн",E2=1600),6,IF(AND(C2="YYн_DYн",E2=2500),6))))))))))))))))))</f>
        <v>6</v>
      </c>
      <c r="H2" s="42" t="s">
        <v>1</v>
      </c>
      <c r="I2" s="45">
        <f>IF(AND(C2="YZн",E2=25),750,IF(AND(C2="YZн",E2=40),1200,IF(AND(C2="YZн",E2=63),1600,IF(AND(C2="YZн",E2=100),2500,IF(AND(C2="YZн",E2=160),3300,IF(AND(C2="YZн",E2=250),4600,IF(AND(C2="YYн_DYн",E2=25),630,IF(AND(C2="YYн_DYн",E2=40),980,IF(AND(C2="YYн_DYн",E2=63),1480,IF(AND(C2="YYн_DYн",E2=100),2400,IF(AND(C2="YYн_DYн",E2=160),3300,IF(AND(C2="YYн_DYн",E2=250),3700,IF(AND(C2="YYн_DYн",E2=400),5900,IF(AND(C2="YYн_DYн",E2=630),7600,IF(AND(C2="YYн_DYн",E2=1000),10800,IF(AND(C2="YYн_DYн",E2=1250),17000,IF(AND(C2="YYн_DYн",E2=1600),16500,IF(AND(C2="YYн_DYн",E2=2500),26300))))))))))))))))))</f>
        <v>16500</v>
      </c>
      <c r="J2" s="32" t="s">
        <v>2</v>
      </c>
      <c r="K2" s="16">
        <v>240</v>
      </c>
      <c r="L2" s="33" t="s">
        <v>3</v>
      </c>
      <c r="M2" s="16">
        <v>0</v>
      </c>
      <c r="N2" s="16" t="s">
        <v>4</v>
      </c>
      <c r="O2" s="33" t="s">
        <v>5</v>
      </c>
      <c r="P2" s="18">
        <v>2</v>
      </c>
      <c r="Q2" s="12" t="s">
        <v>35</v>
      </c>
      <c r="R2" s="20">
        <f>10*G2*0.4^2/E2*1000</f>
        <v>6.0000000000000009</v>
      </c>
      <c r="S2" s="38" t="s">
        <v>6</v>
      </c>
      <c r="T2" s="3"/>
    </row>
    <row r="3" spans="1:20" ht="16.8" thickTop="1" thickBot="1" x14ac:dyDescent="0.35">
      <c r="A3" s="3"/>
      <c r="B3" s="46" t="s">
        <v>29</v>
      </c>
      <c r="C3" s="46" t="s">
        <v>28</v>
      </c>
      <c r="D3" s="28"/>
      <c r="E3" s="29"/>
      <c r="F3" s="48"/>
      <c r="G3" s="29"/>
      <c r="H3" s="28"/>
      <c r="I3" s="30"/>
      <c r="J3" s="34" t="s">
        <v>7</v>
      </c>
      <c r="K3" s="17">
        <v>240</v>
      </c>
      <c r="L3" s="35" t="s">
        <v>8</v>
      </c>
      <c r="M3" s="17">
        <v>0</v>
      </c>
      <c r="N3" s="17" t="s">
        <v>4</v>
      </c>
      <c r="O3" s="35" t="s">
        <v>5</v>
      </c>
      <c r="P3" s="19">
        <v>2</v>
      </c>
      <c r="Q3" s="12" t="s">
        <v>36</v>
      </c>
      <c r="R3" s="20">
        <f>I2*0.4^2/E2^2*1000</f>
        <v>1.0312500000000002</v>
      </c>
      <c r="S3" s="38" t="s">
        <v>6</v>
      </c>
      <c r="T3" s="3"/>
    </row>
    <row r="4" spans="1:20" ht="16.8" thickTop="1" thickBot="1" x14ac:dyDescent="0.35">
      <c r="A4" s="3"/>
      <c r="B4" s="28">
        <v>25</v>
      </c>
      <c r="C4" s="28">
        <v>25</v>
      </c>
      <c r="D4" s="28"/>
      <c r="E4" s="29"/>
      <c r="F4" s="48"/>
      <c r="G4" s="29"/>
      <c r="H4" s="28"/>
      <c r="I4" s="30"/>
      <c r="J4" s="36" t="s">
        <v>9</v>
      </c>
      <c r="K4" s="1">
        <v>185</v>
      </c>
      <c r="L4" s="37" t="s">
        <v>10</v>
      </c>
      <c r="M4" s="1">
        <v>0</v>
      </c>
      <c r="N4" s="1" t="s">
        <v>11</v>
      </c>
      <c r="O4" s="37" t="s">
        <v>5</v>
      </c>
      <c r="P4" s="2">
        <v>1</v>
      </c>
      <c r="Q4" s="13" t="s">
        <v>37</v>
      </c>
      <c r="R4" s="21">
        <f>SQRT((R2^2-R3^2))</f>
        <v>5.9107125998055441</v>
      </c>
      <c r="S4" s="39" t="s">
        <v>6</v>
      </c>
      <c r="T4" s="3"/>
    </row>
    <row r="5" spans="1:20" ht="16.8" thickTop="1" thickBot="1" x14ac:dyDescent="0.35">
      <c r="A5" s="3"/>
      <c r="B5" s="28">
        <v>40</v>
      </c>
      <c r="C5" s="28">
        <v>40</v>
      </c>
      <c r="D5" s="28"/>
      <c r="E5" s="29"/>
      <c r="F5" s="48"/>
      <c r="G5" s="29"/>
      <c r="H5" s="28"/>
      <c r="I5" s="30"/>
      <c r="J5" s="37" t="s">
        <v>12</v>
      </c>
      <c r="K5" s="1">
        <v>150</v>
      </c>
      <c r="L5" s="37" t="s">
        <v>13</v>
      </c>
      <c r="M5" s="1">
        <v>0</v>
      </c>
      <c r="N5" s="1" t="s">
        <v>11</v>
      </c>
      <c r="O5" s="37" t="s">
        <v>5</v>
      </c>
      <c r="P5" s="2">
        <v>1</v>
      </c>
      <c r="Q5" s="12" t="s">
        <v>14</v>
      </c>
      <c r="R5" s="20">
        <f>IF(N2="AL","20,6",IF(N2="CU","12,3"))*1.5/K2*M2/P2</f>
        <v>0</v>
      </c>
      <c r="S5" s="38" t="s">
        <v>6</v>
      </c>
      <c r="T5" s="3"/>
    </row>
    <row r="6" spans="1:20" ht="16.8" thickTop="1" thickBot="1" x14ac:dyDescent="0.35">
      <c r="A6" s="3"/>
      <c r="B6" s="28">
        <v>63</v>
      </c>
      <c r="C6" s="28">
        <v>63</v>
      </c>
      <c r="D6" s="28"/>
      <c r="E6" s="29"/>
      <c r="F6" s="48"/>
      <c r="G6" s="29"/>
      <c r="H6" s="28"/>
      <c r="I6" s="29"/>
      <c r="J6" s="28">
        <v>1.5</v>
      </c>
      <c r="K6" s="29"/>
      <c r="L6" s="28"/>
      <c r="M6" s="29"/>
      <c r="N6" s="28" t="s">
        <v>11</v>
      </c>
      <c r="O6" s="28">
        <v>1</v>
      </c>
      <c r="P6" s="30"/>
      <c r="Q6" s="13" t="s">
        <v>15</v>
      </c>
      <c r="R6" s="21">
        <f>IF(K2=1.5,"0",IF(K2=2.5,"0",IF(K2=4,"0,095",IF(K2=6,"0,09",IF(K2=10,"0,073",IF(K2=16,"0,0675",IF(K2=25,"0,0662",IF(K2=35,"0,0637",IF(K2=50,"0,0625",IF(K2=70,"0,0612",IF(K2=95,"0,0602",IF(K2=120,"0,0602",IF(K2=150,"0,0596",IF(K2=185,"0,0596",IF(K2=240,"0,0587")))))))))))))))*M2</f>
        <v>0</v>
      </c>
      <c r="S6" s="39" t="s">
        <v>6</v>
      </c>
      <c r="T6" s="3"/>
    </row>
    <row r="7" spans="1:20" ht="16.2" thickTop="1" x14ac:dyDescent="0.3">
      <c r="A7" s="3"/>
      <c r="B7" s="28">
        <v>100</v>
      </c>
      <c r="C7" s="28">
        <v>100</v>
      </c>
      <c r="D7" s="28"/>
      <c r="E7" s="29"/>
      <c r="F7" s="48"/>
      <c r="G7" s="29"/>
      <c r="H7" s="28"/>
      <c r="I7" s="29"/>
      <c r="J7" s="28">
        <v>2.5</v>
      </c>
      <c r="K7" s="29"/>
      <c r="L7" s="29"/>
      <c r="M7" s="29"/>
      <c r="N7" s="28" t="s">
        <v>4</v>
      </c>
      <c r="O7" s="28">
        <v>2</v>
      </c>
      <c r="P7" s="30"/>
      <c r="Q7" s="12" t="s">
        <v>16</v>
      </c>
      <c r="R7" s="20">
        <f>IF(N3="AL","20,6",IF(N3="CU","12,3"))*1.5/K3*M3/P3</f>
        <v>0</v>
      </c>
      <c r="S7" s="38" t="s">
        <v>6</v>
      </c>
      <c r="T7" s="3"/>
    </row>
    <row r="8" spans="1:20" ht="16.2" thickBot="1" x14ac:dyDescent="0.35">
      <c r="A8" s="3"/>
      <c r="B8" s="28">
        <v>160</v>
      </c>
      <c r="C8" s="28">
        <v>160</v>
      </c>
      <c r="D8" s="28"/>
      <c r="E8" s="29"/>
      <c r="F8" s="29"/>
      <c r="G8" s="29"/>
      <c r="H8" s="28"/>
      <c r="I8" s="29"/>
      <c r="J8" s="28">
        <v>4</v>
      </c>
      <c r="K8" s="29"/>
      <c r="L8" s="29"/>
      <c r="M8" s="29"/>
      <c r="N8" s="29"/>
      <c r="O8" s="28">
        <v>3</v>
      </c>
      <c r="P8" s="30"/>
      <c r="Q8" s="13" t="s">
        <v>17</v>
      </c>
      <c r="R8" s="21">
        <f>IF(K3=1.5,"0",IF(K3=2.5,"0",IF(K3=4,"0,095",IF(K3=6,"0,09",IF(K3=10,"0,073",IF(K3=16,"0,0675",IF(K3=25,"0,0662",IF(K3=35,"0,0637",IF(K3=50,"0,0625",IF(K3=70,"0,0612",IF(K3=95,"0,0602",IF(K3=120,"0,0602",IF(K3=150,"0,0596",IF(K3=185,"0,0596",IF(K3=240,"0,0587")))))))))))))))*M3</f>
        <v>0</v>
      </c>
      <c r="S8" s="39" t="s">
        <v>6</v>
      </c>
      <c r="T8" s="3"/>
    </row>
    <row r="9" spans="1:20" ht="16.2" thickTop="1" x14ac:dyDescent="0.3">
      <c r="A9" s="3"/>
      <c r="B9" s="28">
        <v>250</v>
      </c>
      <c r="C9" s="28">
        <v>250</v>
      </c>
      <c r="D9" s="28"/>
      <c r="E9" s="29"/>
      <c r="F9" s="29"/>
      <c r="G9" s="29"/>
      <c r="H9" s="28"/>
      <c r="I9" s="29"/>
      <c r="J9" s="28">
        <v>6</v>
      </c>
      <c r="K9" s="29"/>
      <c r="L9" s="29"/>
      <c r="M9" s="29"/>
      <c r="N9" s="29"/>
      <c r="O9" s="28">
        <v>4</v>
      </c>
      <c r="P9" s="30"/>
      <c r="Q9" s="12" t="s">
        <v>18</v>
      </c>
      <c r="R9" s="20">
        <f>IF(N4="AL","20,6",IF(N4="CU","12,3"))*1.5/K4*M4/P4</f>
        <v>0</v>
      </c>
      <c r="S9" s="38" t="s">
        <v>6</v>
      </c>
      <c r="T9" s="3"/>
    </row>
    <row r="10" spans="1:20" ht="16.2" thickBot="1" x14ac:dyDescent="0.35">
      <c r="A10" s="3"/>
      <c r="B10" s="28">
        <v>400</v>
      </c>
      <c r="C10" s="28"/>
      <c r="D10" s="28"/>
      <c r="E10" s="29"/>
      <c r="F10" s="29"/>
      <c r="G10" s="29"/>
      <c r="H10" s="28"/>
      <c r="I10" s="29"/>
      <c r="J10" s="28">
        <v>10</v>
      </c>
      <c r="K10" s="29"/>
      <c r="L10" s="29"/>
      <c r="M10" s="29"/>
      <c r="N10" s="29"/>
      <c r="O10" s="28">
        <v>5</v>
      </c>
      <c r="P10" s="30"/>
      <c r="Q10" s="13" t="s">
        <v>19</v>
      </c>
      <c r="R10" s="21">
        <f>IF(K4=1.5,"0",IF(K4=2.5,"0",IF(K4=4,"0,095",IF(K4=6,"0,09",IF(K4=10,"0,073",IF(K4=16,"0,0675",IF(K4=25,"0,0662",IF(K4=35,"0,0637",IF(K4=50,"0,0625",IF(K4=70,"0,0612",IF(K4=95,"0,0602",IF(K4=120,"0,0602",IF(K4=150,"0,0596",IF(K4=185,"0,0596",IF(K4=240,"0,0587")))))))))))))))*M4</f>
        <v>0</v>
      </c>
      <c r="S10" s="39" t="s">
        <v>6</v>
      </c>
      <c r="T10" s="3"/>
    </row>
    <row r="11" spans="1:20" ht="16.2" thickTop="1" x14ac:dyDescent="0.3">
      <c r="A11" s="3"/>
      <c r="B11" s="28">
        <v>630</v>
      </c>
      <c r="C11" s="46"/>
      <c r="D11" s="28"/>
      <c r="E11" s="29"/>
      <c r="F11" s="29"/>
      <c r="G11" s="29"/>
      <c r="H11" s="28"/>
      <c r="I11" s="29"/>
      <c r="J11" s="28">
        <v>16</v>
      </c>
      <c r="K11" s="29"/>
      <c r="L11" s="29"/>
      <c r="M11" s="29"/>
      <c r="N11" s="29"/>
      <c r="O11" s="28">
        <v>6</v>
      </c>
      <c r="P11" s="30"/>
      <c r="Q11" s="12" t="s">
        <v>20</v>
      </c>
      <c r="R11" s="20">
        <f>IF(N5="AL","20,6",IF(N5="CU","12,3"))*1.5/K5*M5/P5</f>
        <v>0</v>
      </c>
      <c r="S11" s="38" t="s">
        <v>6</v>
      </c>
      <c r="T11" s="3"/>
    </row>
    <row r="12" spans="1:20" ht="16.2" thickBot="1" x14ac:dyDescent="0.35">
      <c r="A12" s="3"/>
      <c r="B12" s="28">
        <v>1000</v>
      </c>
      <c r="C12" s="46"/>
      <c r="D12" s="28"/>
      <c r="E12" s="29"/>
      <c r="F12" s="29"/>
      <c r="G12" s="29"/>
      <c r="H12" s="28"/>
      <c r="I12" s="29"/>
      <c r="J12" s="28">
        <v>25</v>
      </c>
      <c r="K12" s="29"/>
      <c r="L12" s="29"/>
      <c r="M12" s="29"/>
      <c r="N12" s="29"/>
      <c r="O12" s="29"/>
      <c r="P12" s="30"/>
      <c r="Q12" s="13" t="s">
        <v>21</v>
      </c>
      <c r="R12" s="21">
        <f>IF(K5=1.5,"0",IF(K5=2.5,"0",IF(K5=4,"0,095",IF(K5=6,"0,09",IF(K5=10,"0,073",IF(K5=16,"0,0675",IF(K5=25,"0,0662",IF(K5=35,"0,0637",IF(K5=50,"0,0625",IF(K5=70,"0,0612",IF(K5=95,"0,0602",IF(K5=120,"0,0602",IF(K5=150,"0,0596",IF(K5=185,"0,0596",IF(K5=240,"0,0587")))))))))))))))*M5</f>
        <v>0</v>
      </c>
      <c r="S12" s="39" t="s">
        <v>6</v>
      </c>
      <c r="T12" s="3"/>
    </row>
    <row r="13" spans="1:20" ht="16.2" thickTop="1" x14ac:dyDescent="0.3">
      <c r="A13" s="3"/>
      <c r="B13" s="28">
        <v>1250</v>
      </c>
      <c r="C13" s="46"/>
      <c r="D13" s="28"/>
      <c r="E13" s="29"/>
      <c r="F13" s="29"/>
      <c r="G13" s="29"/>
      <c r="H13" s="28"/>
      <c r="I13" s="29"/>
      <c r="J13" s="28">
        <v>35</v>
      </c>
      <c r="K13" s="29"/>
      <c r="L13" s="29"/>
      <c r="M13" s="29"/>
      <c r="N13" s="29"/>
      <c r="O13" s="29"/>
      <c r="P13" s="30"/>
      <c r="Q13" s="12" t="s">
        <v>22</v>
      </c>
      <c r="R13" s="24">
        <v>0</v>
      </c>
      <c r="S13" s="38" t="s">
        <v>6</v>
      </c>
      <c r="T13" s="3"/>
    </row>
    <row r="14" spans="1:20" ht="16.2" thickBot="1" x14ac:dyDescent="0.35">
      <c r="A14" s="3"/>
      <c r="B14" s="28">
        <v>1600</v>
      </c>
      <c r="C14" s="46"/>
      <c r="D14" s="28"/>
      <c r="E14" s="29"/>
      <c r="F14" s="29"/>
      <c r="G14" s="29"/>
      <c r="H14" s="28"/>
      <c r="I14" s="29"/>
      <c r="J14" s="28">
        <v>50</v>
      </c>
      <c r="K14" s="29"/>
      <c r="L14" s="29"/>
      <c r="M14" s="29"/>
      <c r="N14" s="29"/>
      <c r="O14" s="29"/>
      <c r="P14" s="30"/>
      <c r="Q14" s="13" t="s">
        <v>23</v>
      </c>
      <c r="R14" s="25">
        <v>0</v>
      </c>
      <c r="S14" s="39" t="s">
        <v>6</v>
      </c>
      <c r="T14" s="3"/>
    </row>
    <row r="15" spans="1:20" ht="16.2" thickTop="1" x14ac:dyDescent="0.3">
      <c r="A15" s="3"/>
      <c r="B15" s="28">
        <v>2500</v>
      </c>
      <c r="C15" s="46"/>
      <c r="D15" s="29"/>
      <c r="E15" s="29"/>
      <c r="F15" s="29"/>
      <c r="G15" s="29"/>
      <c r="H15" s="28"/>
      <c r="I15" s="29"/>
      <c r="J15" s="28">
        <v>70</v>
      </c>
      <c r="K15" s="29"/>
      <c r="L15" s="29"/>
      <c r="M15" s="29"/>
      <c r="N15" s="29"/>
      <c r="O15" s="29"/>
      <c r="P15" s="30"/>
      <c r="Q15" s="12" t="s">
        <v>32</v>
      </c>
      <c r="R15" s="20">
        <f>R3+R5+R7+R9+R11+R13</f>
        <v>1.0312500000000002</v>
      </c>
      <c r="S15" s="38" t="s">
        <v>6</v>
      </c>
      <c r="T15" s="3"/>
    </row>
    <row r="16" spans="1:20" ht="15.6" x14ac:dyDescent="0.3">
      <c r="A16" s="3"/>
      <c r="B16" s="49"/>
      <c r="C16" s="49"/>
      <c r="D16" s="29"/>
      <c r="E16" s="29"/>
      <c r="F16" s="29"/>
      <c r="G16" s="29"/>
      <c r="H16" s="28"/>
      <c r="I16" s="29"/>
      <c r="J16" s="28">
        <v>95</v>
      </c>
      <c r="K16" s="29"/>
      <c r="L16" s="29"/>
      <c r="M16" s="29"/>
      <c r="N16" s="29"/>
      <c r="O16" s="29"/>
      <c r="P16" s="30"/>
      <c r="Q16" s="12" t="s">
        <v>33</v>
      </c>
      <c r="R16" s="20">
        <f>R4+R6+R8+R10+R12+R14</f>
        <v>5.9107125998055441</v>
      </c>
      <c r="S16" s="38" t="s">
        <v>6</v>
      </c>
      <c r="T16" s="3"/>
    </row>
    <row r="17" spans="1:20" ht="16.2" thickBot="1" x14ac:dyDescent="0.35">
      <c r="A17" s="3"/>
      <c r="B17" s="50"/>
      <c r="C17" s="50"/>
      <c r="D17" s="29"/>
      <c r="E17" s="29"/>
      <c r="F17" s="29"/>
      <c r="G17" s="29"/>
      <c r="H17" s="28"/>
      <c r="I17" s="29"/>
      <c r="J17" s="28">
        <v>120</v>
      </c>
      <c r="K17" s="29"/>
      <c r="L17" s="29"/>
      <c r="M17" s="29"/>
      <c r="N17" s="29"/>
      <c r="O17" s="29"/>
      <c r="P17" s="30"/>
      <c r="Q17" s="12" t="s">
        <v>34</v>
      </c>
      <c r="R17" s="20">
        <f>SQRT((R15^2+R16^2))</f>
        <v>6.0000000000000009</v>
      </c>
      <c r="S17" s="38" t="s">
        <v>6</v>
      </c>
      <c r="T17" s="3"/>
    </row>
    <row r="18" spans="1:20" ht="16.8" thickTop="1" thickBot="1" x14ac:dyDescent="0.35">
      <c r="A18" s="3"/>
      <c r="B18" s="50"/>
      <c r="C18" s="50"/>
      <c r="D18" s="29"/>
      <c r="E18" s="29"/>
      <c r="F18" s="29"/>
      <c r="G18" s="29"/>
      <c r="H18" s="28"/>
      <c r="I18" s="29"/>
      <c r="J18" s="28">
        <v>150</v>
      </c>
      <c r="K18" s="29"/>
      <c r="L18" s="29"/>
      <c r="M18" s="29"/>
      <c r="N18" s="29"/>
      <c r="O18" s="29"/>
      <c r="P18" s="30"/>
      <c r="Q18" s="14" t="s">
        <v>24</v>
      </c>
      <c r="R18" s="15">
        <f>231/R17</f>
        <v>38.499999999999993</v>
      </c>
      <c r="S18" s="40" t="s">
        <v>25</v>
      </c>
      <c r="T18" s="3"/>
    </row>
    <row r="19" spans="1:20" ht="16.2" thickTop="1" x14ac:dyDescent="0.3">
      <c r="A19" s="3"/>
      <c r="B19" s="50"/>
      <c r="C19" s="50"/>
      <c r="D19" s="29"/>
      <c r="E19" s="29"/>
      <c r="F19" s="29"/>
      <c r="G19" s="29"/>
      <c r="H19" s="28"/>
      <c r="I19" s="29"/>
      <c r="J19" s="28">
        <v>185</v>
      </c>
      <c r="K19" s="29"/>
      <c r="L19" s="29"/>
      <c r="M19" s="29"/>
      <c r="N19" s="29"/>
      <c r="O19" s="29"/>
      <c r="P19" s="30"/>
      <c r="Q19" s="22"/>
      <c r="R19" s="5" t="s">
        <v>26</v>
      </c>
      <c r="S19" s="9"/>
      <c r="T19" s="3"/>
    </row>
    <row r="20" spans="1:20" ht="16.2" thickBot="1" x14ac:dyDescent="0.35">
      <c r="A20" s="3"/>
      <c r="B20" s="50"/>
      <c r="C20" s="50"/>
      <c r="D20" s="29"/>
      <c r="E20" s="29"/>
      <c r="F20" s="29"/>
      <c r="G20" s="29"/>
      <c r="H20" s="28"/>
      <c r="I20" s="29"/>
      <c r="J20" s="28">
        <v>240</v>
      </c>
      <c r="K20" s="51"/>
      <c r="L20" s="29"/>
      <c r="M20" s="31"/>
      <c r="N20" s="31"/>
      <c r="O20" s="29"/>
      <c r="P20" s="30"/>
      <c r="Q20" s="23"/>
      <c r="R20" s="10" t="s">
        <v>27</v>
      </c>
      <c r="S20" s="11"/>
      <c r="T20" s="3"/>
    </row>
    <row r="21" spans="1:20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7"/>
      <c r="T22" s="26"/>
    </row>
    <row r="23" spans="1:20" hidden="1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7"/>
      <c r="P23" s="26"/>
      <c r="Q23" s="26"/>
      <c r="R23" s="26"/>
      <c r="S23" s="26"/>
      <c r="T23" s="26"/>
    </row>
    <row r="24" spans="1:20" hidden="1" x14ac:dyDescent="0.3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7"/>
      <c r="P24" s="26"/>
      <c r="Q24" s="26"/>
      <c r="R24" s="26"/>
      <c r="S24" s="26"/>
      <c r="T24" s="26"/>
    </row>
    <row r="25" spans="1:20" hidden="1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7"/>
      <c r="P25" s="26"/>
      <c r="Q25" s="26"/>
      <c r="R25" s="26"/>
      <c r="S25" s="26"/>
      <c r="T25" s="26"/>
    </row>
    <row r="26" spans="1:20" hidden="1" x14ac:dyDescent="0.3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7"/>
      <c r="P26" s="26"/>
      <c r="Q26" s="26"/>
      <c r="R26" s="26"/>
      <c r="S26" s="26"/>
      <c r="T26" s="26"/>
    </row>
    <row r="27" spans="1:20" hidden="1" x14ac:dyDescent="0.3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idden="1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idden="1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idden="1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idden="1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idden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idden="1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idden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20" hidden="1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20" hidden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</sheetData>
  <sheetProtection algorithmName="SHA-512" hashValue="yHcceria2shVMyJHAoLHiGT18DSIG7E4gJLQTj4Q3VwqpmogmhrzENP6TQl39YuI6+BhkUGYeEpUz3oEIMWkWg==" saltValue="qXr770WhMUbcFAT6nIBQjg==" spinCount="100000" sheet="1" objects="1" scenarios="1" selectLockedCells="1"/>
  <customSheetViews>
    <customSheetView guid="{208E99E8-275F-4936-9EEC-8D4CB7B69DB6}" hiddenRows="1" hiddenColumns="1">
      <selection activeCell="C2" sqref="C2"/>
      <pageMargins left="0.7" right="0.7" top="0.75" bottom="0.75" header="0.3" footer="0.3"/>
      <pageSetup paperSize="9" orientation="portrait" r:id="rId1"/>
    </customSheetView>
  </customSheetViews>
  <dataValidations count="7">
    <dataValidation type="list" allowBlank="1" showInputMessage="1" showErrorMessage="1" sqref="N2:N5 N20">
      <formula1>$N$6:$N$7</formula1>
    </dataValidation>
    <dataValidation type="list" allowBlank="1" showInputMessage="1" showErrorMessage="1" sqref="P2:P5">
      <formula1>$O$6:$O$11</formula1>
    </dataValidation>
    <dataValidation type="list" allowBlank="1" showInputMessage="1" showErrorMessage="1" sqref="K2:K5">
      <formula1>$J$6:$J$20</formula1>
    </dataValidation>
    <dataValidation type="list" allowBlank="1" showInputMessage="1" showErrorMessage="1" sqref="O29">
      <formula1>#REF!</formula1>
    </dataValidation>
    <dataValidation type="list" allowBlank="1" showInputMessage="1" showErrorMessage="1" sqref="P29">
      <formula1>INDIRECT($O$29)</formula1>
    </dataValidation>
    <dataValidation type="list" allowBlank="1" showInputMessage="1" showErrorMessage="1" sqref="E2">
      <formula1>INDIRECT($C$2)</formula1>
    </dataValidation>
    <dataValidation type="list" allowBlank="1" showInputMessage="1" showErrorMessage="1" sqref="C2">
      <formula1>$B$3:$C$3</formula1>
    </dataValidation>
  </dataValidation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K5" sqref="K5"/>
    </sheetView>
  </sheetViews>
  <sheetFormatPr defaultColWidth="0" defaultRowHeight="14.4" zeroHeight="1" x14ac:dyDescent="0.3"/>
  <cols>
    <col min="1" max="1" width="2.21875" customWidth="1"/>
    <col min="2" max="2" width="10.44140625" customWidth="1"/>
    <col min="3" max="3" width="9.6640625" customWidth="1"/>
    <col min="4" max="4" width="13" customWidth="1"/>
    <col min="5" max="5" width="8.109375" customWidth="1"/>
    <col min="6" max="6" width="7.88671875" customWidth="1"/>
    <col min="7" max="7" width="7.6640625" customWidth="1"/>
    <col min="8" max="8" width="8.33203125" customWidth="1"/>
    <col min="9" max="9" width="7.5546875" customWidth="1"/>
    <col min="10" max="10" width="11.21875" customWidth="1"/>
    <col min="11" max="11" width="9.33203125" customWidth="1"/>
    <col min="12" max="12" width="10.5546875" customWidth="1"/>
    <col min="13" max="13" width="7.109375" customWidth="1"/>
    <col min="14" max="14" width="4.33203125" customWidth="1"/>
    <col min="15" max="15" width="12.6640625" customWidth="1"/>
    <col min="16" max="16" width="6.21875" customWidth="1"/>
    <col min="17" max="17" width="8.88671875" customWidth="1"/>
    <col min="18" max="18" width="10.109375" customWidth="1"/>
    <col min="19" max="19" width="8.88671875" customWidth="1"/>
    <col min="20" max="20" width="2.33203125" customWidth="1"/>
    <col min="21" max="21" width="8.88671875" customWidth="1"/>
    <col min="22" max="22" width="0" hidden="1" customWidth="1"/>
    <col min="23" max="16384" width="8.88671875" hidden="1"/>
  </cols>
  <sheetData>
    <row r="1" spans="1:20" ht="15" thickBot="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"/>
      <c r="R1" s="7"/>
      <c r="S1" s="8"/>
      <c r="T1" s="3"/>
    </row>
    <row r="2" spans="1:20" ht="16.2" thickBot="1" x14ac:dyDescent="0.35">
      <c r="A2" s="3"/>
      <c r="B2" s="41" t="s">
        <v>31</v>
      </c>
      <c r="C2" s="47" t="s">
        <v>29</v>
      </c>
      <c r="D2" s="42" t="s">
        <v>30</v>
      </c>
      <c r="E2" s="47">
        <v>1600</v>
      </c>
      <c r="F2" s="43" t="s">
        <v>0</v>
      </c>
      <c r="G2" s="44">
        <f>IF(AND(C2="YZн",E2=100),4.7,IF(AND(C2="YZн",E2=160),4.7,IF(AND(C2="YYн_DYн",E2=25),4.5,IF(AND(C2="YYн_DYн",E2=40),4.5,IF(AND(C2="YYн_DYн",E2=63),4.5,IF(AND(C2="YYн_DYн",E2=100),4.5,IF(AND(C2="YYн_DYн",E2=160),4.5,IF(AND(C2="YYн_DYн",E2=400),4.5,IF(AND(C2="YYн_DYн",E2=630),5.5,IF(AND(C2="YYн_DYн",E2=1000),5.5,IF(AND(C2="YYн_DYн",E2=1250),6,IF(AND(C2="YYн_DYн",E2=1600),6,IF(AND(C2="YYн_DYн",E2=2500),6)))))))))))))</f>
        <v>6</v>
      </c>
      <c r="H2" s="42" t="s">
        <v>1</v>
      </c>
      <c r="I2" s="45">
        <f>IF(AND(C2="YZн",E2=100),2200,IF(AND(C2="YZн",E2=160),2900,IF(AND(C2="YYн_DYн",E2=25),600,IF(AND(C2="YYн_DYн",E2=40),880,IF(AND(C2="YYн_DYн",E2=63),1280,IF(AND(C2="YYн_DYн",E2=100),1980,IF(AND(C2="YYн_DYн",E2=160),2650,IF(AND(C2="YYн_DYн",E2=400),4900,IF(AND(C2="YYн_DYн",E2=630),6750,IF(AND(C2="YYн_DYн",E2=1000),10500,IF(AND(C2="YYн_DYн",E2=1250),12500,IF(AND(C2="YYн_DYн",E2=1600),14500,IF(AND(C2="YYн_DYн",E2=2500),24000)))))))))))))</f>
        <v>14500</v>
      </c>
      <c r="J2" s="32" t="s">
        <v>2</v>
      </c>
      <c r="K2" s="16">
        <v>240</v>
      </c>
      <c r="L2" s="33" t="s">
        <v>3</v>
      </c>
      <c r="M2" s="16">
        <v>0</v>
      </c>
      <c r="N2" s="16" t="s">
        <v>4</v>
      </c>
      <c r="O2" s="33" t="s">
        <v>5</v>
      </c>
      <c r="P2" s="18">
        <v>2</v>
      </c>
      <c r="Q2" s="12" t="s">
        <v>35</v>
      </c>
      <c r="R2" s="20">
        <f>10*G2*0.4^2/E2*1000</f>
        <v>6.0000000000000009</v>
      </c>
      <c r="S2" s="38" t="s">
        <v>6</v>
      </c>
      <c r="T2" s="3"/>
    </row>
    <row r="3" spans="1:20" ht="16.8" thickTop="1" thickBot="1" x14ac:dyDescent="0.35">
      <c r="A3" s="3"/>
      <c r="B3" s="46" t="s">
        <v>29</v>
      </c>
      <c r="C3" s="46" t="s">
        <v>28</v>
      </c>
      <c r="D3" s="28"/>
      <c r="E3" s="29"/>
      <c r="F3" s="48"/>
      <c r="G3" s="29"/>
      <c r="H3" s="28"/>
      <c r="I3" s="30"/>
      <c r="J3" s="34" t="s">
        <v>7</v>
      </c>
      <c r="K3" s="17">
        <v>240</v>
      </c>
      <c r="L3" s="35" t="s">
        <v>8</v>
      </c>
      <c r="M3" s="17">
        <v>0</v>
      </c>
      <c r="N3" s="17" t="s">
        <v>11</v>
      </c>
      <c r="O3" s="35" t="s">
        <v>5</v>
      </c>
      <c r="P3" s="19">
        <v>2</v>
      </c>
      <c r="Q3" s="12" t="s">
        <v>36</v>
      </c>
      <c r="R3" s="20">
        <f>I2*0.4^2/E2^2*1000</f>
        <v>0.90625000000000011</v>
      </c>
      <c r="S3" s="38" t="s">
        <v>6</v>
      </c>
      <c r="T3" s="3"/>
    </row>
    <row r="4" spans="1:20" ht="16.8" thickTop="1" thickBot="1" x14ac:dyDescent="0.35">
      <c r="A4" s="3"/>
      <c r="B4" s="28">
        <v>25</v>
      </c>
      <c r="C4" s="28">
        <v>100</v>
      </c>
      <c r="D4" s="28"/>
      <c r="E4" s="29"/>
      <c r="F4" s="48"/>
      <c r="G4" s="29"/>
      <c r="H4" s="28"/>
      <c r="I4" s="30"/>
      <c r="J4" s="36" t="s">
        <v>9</v>
      </c>
      <c r="K4" s="1">
        <v>240</v>
      </c>
      <c r="L4" s="37" t="s">
        <v>10</v>
      </c>
      <c r="M4" s="1">
        <v>0</v>
      </c>
      <c r="N4" s="1" t="s">
        <v>11</v>
      </c>
      <c r="O4" s="37" t="s">
        <v>5</v>
      </c>
      <c r="P4" s="2">
        <v>1</v>
      </c>
      <c r="Q4" s="13" t="s">
        <v>37</v>
      </c>
      <c r="R4" s="21">
        <f>SQRT((R2^2-R3^2))</f>
        <v>5.9311643829437077</v>
      </c>
      <c r="S4" s="39" t="s">
        <v>6</v>
      </c>
      <c r="T4" s="3"/>
    </row>
    <row r="5" spans="1:20" ht="16.8" thickTop="1" thickBot="1" x14ac:dyDescent="0.35">
      <c r="A5" s="3"/>
      <c r="B5" s="28">
        <v>40</v>
      </c>
      <c r="C5" s="28">
        <v>160</v>
      </c>
      <c r="D5" s="28"/>
      <c r="E5" s="29"/>
      <c r="F5" s="48"/>
      <c r="G5" s="29"/>
      <c r="H5" s="28"/>
      <c r="I5" s="30"/>
      <c r="J5" s="37" t="s">
        <v>12</v>
      </c>
      <c r="K5" s="1">
        <v>240</v>
      </c>
      <c r="L5" s="37" t="s">
        <v>13</v>
      </c>
      <c r="M5" s="1">
        <v>0</v>
      </c>
      <c r="N5" s="1" t="s">
        <v>11</v>
      </c>
      <c r="O5" s="37" t="s">
        <v>5</v>
      </c>
      <c r="P5" s="2">
        <v>1</v>
      </c>
      <c r="Q5" s="12" t="s">
        <v>14</v>
      </c>
      <c r="R5" s="20">
        <f>IF(N2="AL","20,6",IF(N2="CU","12,3"))*1.5/K2*M2/P2</f>
        <v>0</v>
      </c>
      <c r="S5" s="38" t="s">
        <v>6</v>
      </c>
      <c r="T5" s="3"/>
    </row>
    <row r="6" spans="1:20" ht="16.8" thickTop="1" thickBot="1" x14ac:dyDescent="0.35">
      <c r="A6" s="3"/>
      <c r="B6" s="28">
        <v>63</v>
      </c>
      <c r="C6" s="28"/>
      <c r="D6" s="28"/>
      <c r="E6" s="29"/>
      <c r="F6" s="48"/>
      <c r="G6" s="29"/>
      <c r="H6" s="28"/>
      <c r="I6" s="29"/>
      <c r="J6" s="28">
        <v>1.5</v>
      </c>
      <c r="K6" s="29"/>
      <c r="L6" s="28"/>
      <c r="M6" s="29"/>
      <c r="N6" s="28" t="s">
        <v>11</v>
      </c>
      <c r="O6" s="28">
        <v>1</v>
      </c>
      <c r="P6" s="30"/>
      <c r="Q6" s="13" t="s">
        <v>15</v>
      </c>
      <c r="R6" s="21">
        <f>IF(K2=1.5,"0",IF(K2=2.5,"0",IF(K2=4,"0,095",IF(K2=6,"0,09",IF(K2=10,"0,073",IF(K2=16,"0,0675",IF(K2=25,"0,0662",IF(K2=35,"0,0637",IF(K2=50,"0,0625",IF(K2=70,"0,0612",IF(K2=95,"0,0602",IF(K2=120,"0,0602",IF(K2=150,"0,0596",IF(K2=185,"0,0596",IF(K2=240,"0,0587")))))))))))))))*M2</f>
        <v>0</v>
      </c>
      <c r="S6" s="39" t="s">
        <v>6</v>
      </c>
      <c r="T6" s="3"/>
    </row>
    <row r="7" spans="1:20" ht="16.2" thickTop="1" x14ac:dyDescent="0.3">
      <c r="A7" s="3"/>
      <c r="B7" s="28">
        <v>100</v>
      </c>
      <c r="C7" s="53"/>
      <c r="D7" s="28"/>
      <c r="E7" s="29"/>
      <c r="F7" s="48"/>
      <c r="G7" s="29"/>
      <c r="H7" s="28"/>
      <c r="I7" s="29"/>
      <c r="J7" s="28">
        <v>2.5</v>
      </c>
      <c r="K7" s="29"/>
      <c r="L7" s="29"/>
      <c r="M7" s="29"/>
      <c r="N7" s="28" t="s">
        <v>4</v>
      </c>
      <c r="O7" s="28">
        <v>2</v>
      </c>
      <c r="P7" s="30"/>
      <c r="Q7" s="12" t="s">
        <v>16</v>
      </c>
      <c r="R7" s="20">
        <f>IF(N3="AL","20,6",IF(N3="CU","12,3"))*1.5/K3*M3/P3</f>
        <v>0</v>
      </c>
      <c r="S7" s="38" t="s">
        <v>6</v>
      </c>
      <c r="T7" s="3"/>
    </row>
    <row r="8" spans="1:20" ht="16.2" thickBot="1" x14ac:dyDescent="0.35">
      <c r="A8" s="3"/>
      <c r="B8" s="28">
        <v>160</v>
      </c>
      <c r="C8" s="53"/>
      <c r="D8" s="28"/>
      <c r="E8" s="29"/>
      <c r="F8" s="29"/>
      <c r="G8" s="29"/>
      <c r="H8" s="28"/>
      <c r="I8" s="29"/>
      <c r="J8" s="28">
        <v>4</v>
      </c>
      <c r="K8" s="29"/>
      <c r="L8" s="29"/>
      <c r="M8" s="29"/>
      <c r="N8" s="29"/>
      <c r="O8" s="28">
        <v>3</v>
      </c>
      <c r="P8" s="30"/>
      <c r="Q8" s="13" t="s">
        <v>17</v>
      </c>
      <c r="R8" s="21">
        <f>IF(K3=1.5,"0",IF(K3=2.5,"0",IF(K3=4,"0,095",IF(K3=6,"0,09",IF(K3=10,"0,073",IF(K3=16,"0,0675",IF(K3=25,"0,0662",IF(K3=35,"0,0637",IF(K3=50,"0,0625",IF(K3=70,"0,0612",IF(K3=95,"0,0602",IF(K3=120,"0,0602",IF(K3=150,"0,0596",IF(K3=185,"0,0596",IF(K3=240,"0,0587")))))))))))))))*M3</f>
        <v>0</v>
      </c>
      <c r="S8" s="39" t="s">
        <v>6</v>
      </c>
      <c r="T8" s="3"/>
    </row>
    <row r="9" spans="1:20" ht="16.2" thickTop="1" x14ac:dyDescent="0.3">
      <c r="A9" s="3"/>
      <c r="B9" s="28">
        <v>400</v>
      </c>
      <c r="C9" s="28"/>
      <c r="D9" s="28"/>
      <c r="E9" s="29"/>
      <c r="F9" s="54"/>
      <c r="G9" s="29"/>
      <c r="H9" s="28"/>
      <c r="I9" s="29"/>
      <c r="J9" s="28">
        <v>6</v>
      </c>
      <c r="K9" s="29"/>
      <c r="L9" s="29"/>
      <c r="M9" s="29"/>
      <c r="N9" s="29"/>
      <c r="O9" s="28">
        <v>4</v>
      </c>
      <c r="P9" s="30"/>
      <c r="Q9" s="12" t="s">
        <v>18</v>
      </c>
      <c r="R9" s="20">
        <f>IF(N4="AL","20,6",IF(N4="CU","12,3"))*1.5/K4*M4/P4</f>
        <v>0</v>
      </c>
      <c r="S9" s="38" t="s">
        <v>6</v>
      </c>
      <c r="T9" s="3"/>
    </row>
    <row r="10" spans="1:20" ht="16.2" thickBot="1" x14ac:dyDescent="0.35">
      <c r="A10" s="3"/>
      <c r="B10" s="28">
        <v>630</v>
      </c>
      <c r="C10" s="28"/>
      <c r="D10" s="28"/>
      <c r="E10" s="29"/>
      <c r="F10" s="29"/>
      <c r="G10" s="29"/>
      <c r="H10" s="28"/>
      <c r="I10" s="29"/>
      <c r="J10" s="28">
        <v>10</v>
      </c>
      <c r="K10" s="29"/>
      <c r="L10" s="29"/>
      <c r="M10" s="29"/>
      <c r="N10" s="29"/>
      <c r="O10" s="28">
        <v>5</v>
      </c>
      <c r="P10" s="30"/>
      <c r="Q10" s="13" t="s">
        <v>19</v>
      </c>
      <c r="R10" s="21">
        <f>IF(K4=1.5,"0",IF(K4=2.5,"0",IF(K4=4,"0,095",IF(K4=6,"0,09",IF(K4=10,"0,073",IF(K4=16,"0,0675",IF(K4=25,"0,0662",IF(K4=35,"0,0637",IF(K4=50,"0,0625",IF(K4=70,"0,0612",IF(K4=95,"0,0602",IF(K4=120,"0,0602",IF(K4=150,"0,0596",IF(K4=185,"0,0596",IF(K4=240,"0,0587")))))))))))))))*M4</f>
        <v>0</v>
      </c>
      <c r="S10" s="39" t="s">
        <v>6</v>
      </c>
      <c r="T10" s="3"/>
    </row>
    <row r="11" spans="1:20" ht="16.2" thickTop="1" x14ac:dyDescent="0.3">
      <c r="A11" s="3"/>
      <c r="B11" s="28">
        <v>1000</v>
      </c>
      <c r="C11" s="46"/>
      <c r="D11" s="28"/>
      <c r="E11" s="29"/>
      <c r="F11" s="29"/>
      <c r="G11" s="29"/>
      <c r="H11" s="28"/>
      <c r="I11" s="29"/>
      <c r="J11" s="28">
        <v>16</v>
      </c>
      <c r="K11" s="29"/>
      <c r="L11" s="29"/>
      <c r="M11" s="29"/>
      <c r="N11" s="29"/>
      <c r="O11" s="28">
        <v>6</v>
      </c>
      <c r="P11" s="30"/>
      <c r="Q11" s="12" t="s">
        <v>20</v>
      </c>
      <c r="R11" s="20">
        <f>IF(N5="AL","20,6",IF(N5="CU","12,3"))*1.5/K5*M5/P5</f>
        <v>0</v>
      </c>
      <c r="S11" s="38" t="s">
        <v>6</v>
      </c>
      <c r="T11" s="3"/>
    </row>
    <row r="12" spans="1:20" ht="16.2" thickBot="1" x14ac:dyDescent="0.35">
      <c r="A12" s="3"/>
      <c r="B12" s="28">
        <v>1250</v>
      </c>
      <c r="C12" s="46"/>
      <c r="D12" s="28"/>
      <c r="E12" s="29"/>
      <c r="F12" s="29"/>
      <c r="G12" s="29"/>
      <c r="H12" s="28"/>
      <c r="I12" s="29"/>
      <c r="J12" s="28">
        <v>25</v>
      </c>
      <c r="K12" s="29"/>
      <c r="L12" s="29"/>
      <c r="M12" s="29"/>
      <c r="N12" s="29"/>
      <c r="O12" s="29"/>
      <c r="P12" s="30"/>
      <c r="Q12" s="13" t="s">
        <v>21</v>
      </c>
      <c r="R12" s="21">
        <f>IF(K5=1.5,"0",IF(K5=2.5,"0",IF(K5=4,"0,095",IF(K5=6,"0,09",IF(K5=10,"0,073",IF(K5=16,"0,0675",IF(K5=25,"0,0662",IF(K5=35,"0,0637",IF(K5=50,"0,0625",IF(K5=70,"0,0612",IF(K5=95,"0,0602",IF(K5=120,"0,0602",IF(K5=150,"0,0596",IF(K5=185,"0,0596",IF(K5=240,"0,0587")))))))))))))))*M5</f>
        <v>0</v>
      </c>
      <c r="S12" s="39" t="s">
        <v>6</v>
      </c>
      <c r="T12" s="3"/>
    </row>
    <row r="13" spans="1:20" ht="16.2" thickTop="1" x14ac:dyDescent="0.3">
      <c r="A13" s="3"/>
      <c r="B13" s="28">
        <v>1600</v>
      </c>
      <c r="C13" s="46"/>
      <c r="D13" s="28"/>
      <c r="E13" s="29"/>
      <c r="F13" s="29"/>
      <c r="G13" s="29"/>
      <c r="H13" s="28"/>
      <c r="I13" s="29"/>
      <c r="J13" s="28">
        <v>35</v>
      </c>
      <c r="K13" s="29"/>
      <c r="L13" s="29"/>
      <c r="M13" s="29"/>
      <c r="N13" s="29"/>
      <c r="O13" s="29"/>
      <c r="P13" s="30"/>
      <c r="Q13" s="12" t="s">
        <v>22</v>
      </c>
      <c r="R13" s="24">
        <v>0</v>
      </c>
      <c r="S13" s="38" t="s">
        <v>6</v>
      </c>
      <c r="T13" s="3"/>
    </row>
    <row r="14" spans="1:20" ht="16.2" thickBot="1" x14ac:dyDescent="0.35">
      <c r="A14" s="3"/>
      <c r="B14" s="28">
        <v>2500</v>
      </c>
      <c r="C14" s="46"/>
      <c r="D14" s="28"/>
      <c r="E14" s="29"/>
      <c r="F14" s="29"/>
      <c r="G14" s="29"/>
      <c r="H14" s="28"/>
      <c r="I14" s="29"/>
      <c r="J14" s="28">
        <v>50</v>
      </c>
      <c r="K14" s="29"/>
      <c r="L14" s="29"/>
      <c r="M14" s="29"/>
      <c r="N14" s="29"/>
      <c r="O14" s="29"/>
      <c r="P14" s="30"/>
      <c r="Q14" s="13" t="s">
        <v>23</v>
      </c>
      <c r="R14" s="25">
        <v>0</v>
      </c>
      <c r="S14" s="39" t="s">
        <v>6</v>
      </c>
      <c r="T14" s="3"/>
    </row>
    <row r="15" spans="1:20" ht="16.2" thickTop="1" x14ac:dyDescent="0.3">
      <c r="A15" s="3"/>
      <c r="B15" s="53"/>
      <c r="C15" s="46"/>
      <c r="D15" s="29"/>
      <c r="E15" s="29"/>
      <c r="F15" s="29"/>
      <c r="G15" s="53"/>
      <c r="H15" s="28"/>
      <c r="I15" s="29"/>
      <c r="J15" s="28">
        <v>70</v>
      </c>
      <c r="K15" s="29"/>
      <c r="L15" s="29"/>
      <c r="M15" s="29"/>
      <c r="N15" s="29"/>
      <c r="O15" s="29"/>
      <c r="P15" s="30"/>
      <c r="Q15" s="12" t="s">
        <v>32</v>
      </c>
      <c r="R15" s="20">
        <f>R3+R5+R7+R9+R11+R13</f>
        <v>0.90625000000000011</v>
      </c>
      <c r="S15" s="38" t="s">
        <v>6</v>
      </c>
      <c r="T15" s="3"/>
    </row>
    <row r="16" spans="1:20" ht="15.6" x14ac:dyDescent="0.3">
      <c r="A16" s="3"/>
      <c r="B16" s="49"/>
      <c r="C16" s="49"/>
      <c r="D16" s="29"/>
      <c r="E16" s="29"/>
      <c r="F16" s="29"/>
      <c r="G16" s="29"/>
      <c r="H16" s="28"/>
      <c r="I16" s="29"/>
      <c r="J16" s="28">
        <v>95</v>
      </c>
      <c r="K16" s="29"/>
      <c r="L16" s="29"/>
      <c r="M16" s="29"/>
      <c r="N16" s="29"/>
      <c r="O16" s="29"/>
      <c r="P16" s="30"/>
      <c r="Q16" s="12" t="s">
        <v>33</v>
      </c>
      <c r="R16" s="20">
        <f>R4+R6+R8+R10+R12+R14</f>
        <v>5.9311643829437077</v>
      </c>
      <c r="S16" s="38" t="s">
        <v>6</v>
      </c>
      <c r="T16" s="3"/>
    </row>
    <row r="17" spans="1:21" ht="16.2" thickBot="1" x14ac:dyDescent="0.35">
      <c r="A17" s="3"/>
      <c r="B17" s="50"/>
      <c r="C17" s="50"/>
      <c r="D17" s="29"/>
      <c r="E17" s="29"/>
      <c r="F17" s="29"/>
      <c r="G17" s="29"/>
      <c r="H17" s="28"/>
      <c r="I17" s="29"/>
      <c r="J17" s="28">
        <v>120</v>
      </c>
      <c r="K17" s="29"/>
      <c r="L17" s="29"/>
      <c r="M17" s="29"/>
      <c r="N17" s="29"/>
      <c r="O17" s="29"/>
      <c r="P17" s="30"/>
      <c r="Q17" s="12" t="s">
        <v>34</v>
      </c>
      <c r="R17" s="20">
        <f>SQRT((R15^2+R16^2))</f>
        <v>6.0000000000000009</v>
      </c>
      <c r="S17" s="38" t="s">
        <v>6</v>
      </c>
      <c r="T17" s="3"/>
    </row>
    <row r="18" spans="1:21" ht="16.8" thickTop="1" thickBot="1" x14ac:dyDescent="0.35">
      <c r="A18" s="3"/>
      <c r="B18" s="50"/>
      <c r="C18" s="50"/>
      <c r="D18" s="29"/>
      <c r="E18" s="29"/>
      <c r="F18" s="29"/>
      <c r="G18" s="29"/>
      <c r="H18" s="28"/>
      <c r="I18" s="29"/>
      <c r="J18" s="28">
        <v>150</v>
      </c>
      <c r="K18" s="29"/>
      <c r="L18" s="29"/>
      <c r="M18" s="29"/>
      <c r="N18" s="29"/>
      <c r="O18" s="29"/>
      <c r="P18" s="30"/>
      <c r="Q18" s="14" t="s">
        <v>24</v>
      </c>
      <c r="R18" s="15">
        <f>231/R17</f>
        <v>38.499999999999993</v>
      </c>
      <c r="S18" s="40" t="s">
        <v>25</v>
      </c>
      <c r="T18" s="3"/>
    </row>
    <row r="19" spans="1:21" ht="16.2" thickTop="1" x14ac:dyDescent="0.3">
      <c r="A19" s="3"/>
      <c r="B19" s="50"/>
      <c r="C19" s="55"/>
      <c r="D19" s="29"/>
      <c r="E19" s="29"/>
      <c r="F19" s="29"/>
      <c r="G19" s="29"/>
      <c r="H19" s="28"/>
      <c r="I19" s="29"/>
      <c r="J19" s="28">
        <v>185</v>
      </c>
      <c r="K19" s="29"/>
      <c r="L19" s="29"/>
      <c r="M19" s="29"/>
      <c r="N19" s="29"/>
      <c r="O19" s="29"/>
      <c r="P19" s="30"/>
      <c r="Q19" s="22"/>
      <c r="R19" s="5" t="s">
        <v>26</v>
      </c>
      <c r="S19" s="9"/>
      <c r="T19" s="3"/>
    </row>
    <row r="20" spans="1:21" ht="16.2" thickBot="1" x14ac:dyDescent="0.35">
      <c r="A20" s="3"/>
      <c r="B20" s="50"/>
      <c r="C20" s="50"/>
      <c r="D20" s="29"/>
      <c r="E20" s="29"/>
      <c r="F20" s="29"/>
      <c r="G20" s="29"/>
      <c r="H20" s="28"/>
      <c r="I20" s="29"/>
      <c r="J20" s="28">
        <v>240</v>
      </c>
      <c r="K20" s="53"/>
      <c r="L20" s="29"/>
      <c r="M20" s="31"/>
      <c r="N20" s="31"/>
      <c r="O20" s="29"/>
      <c r="P20" s="30"/>
      <c r="Q20" s="23"/>
      <c r="R20" s="10" t="s">
        <v>27</v>
      </c>
      <c r="S20" s="11"/>
      <c r="T20" s="3"/>
    </row>
    <row r="21" spans="1:2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1" x14ac:dyDescent="0.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7"/>
      <c r="T22" s="26"/>
    </row>
    <row r="23" spans="1:21" hidden="1" x14ac:dyDescent="0.3">
      <c r="A23" s="52"/>
      <c r="B23" s="52"/>
      <c r="C23" s="52"/>
      <c r="D23" s="52" t="s">
        <v>38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21" hidden="1" x14ac:dyDescent="0.3"/>
  </sheetData>
  <sheetProtection algorithmName="SHA-512" hashValue="bhOlDuUdb6ATcBtidAexuHN5SoM3hCSGNqp6/pQfHQghjgb3Gi07dgIUorEZCSxV7rhvwgj0ax2gysE4LUj0fg==" saltValue="2TDrLVphcXt/jxgbgFeoHw==" spinCount="100000" sheet="1" objects="1" scenarios="1" selectLockedCells="1"/>
  <customSheetViews>
    <customSheetView guid="{208E99E8-275F-4936-9EEC-8D4CB7B69DB6}" hiddenRows="1" hiddenColumns="1">
      <selection activeCell="P5" sqref="P5"/>
      <pageMargins left="0.7" right="0.7" top="0.75" bottom="0.75" header="0.3" footer="0.3"/>
    </customSheetView>
  </customSheetViews>
  <dataValidations count="6">
    <dataValidation type="list" allowBlank="1" showInputMessage="1" showErrorMessage="1" sqref="C2">
      <formula1>$B$3:$C$3</formula1>
    </dataValidation>
    <dataValidation type="list" allowBlank="1" showInputMessage="1" showErrorMessage="1" sqref="E2">
      <formula1>INDIRECT($C$2)</formula1>
    </dataValidation>
    <dataValidation type="list" allowBlank="1" showInputMessage="1" showErrorMessage="1" sqref="K2:K5">
      <formula1>$J$6:$J$20</formula1>
    </dataValidation>
    <dataValidation type="list" allowBlank="1" showInputMessage="1" showErrorMessage="1" sqref="P2:P5">
      <formula1>$O$6:$O$11</formula1>
    </dataValidation>
    <dataValidation type="list" allowBlank="1" showInputMessage="1" showErrorMessage="1" sqref="N2:N5 N20">
      <formula1>$N$6:$N$7</formula1>
    </dataValidation>
    <dataValidation type="list" allowBlank="1" showInputMessage="1" showErrorMessage="1" sqref="G9">
      <formula1>$H$9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ТМГ-CЭЩ-11</vt:lpstr>
      <vt:lpstr>ТМГ-CЭЩ-12</vt:lpstr>
      <vt:lpstr>'ТМГ-CЭЩ-11'!YYн_DYн</vt:lpstr>
      <vt:lpstr>'ТМГ-CЭЩ-12'!YYн_DYн</vt:lpstr>
      <vt:lpstr>'ТМГ-CЭЩ-11'!YZн</vt:lpstr>
      <vt:lpstr>'ТМГ-CЭЩ-12'!YZн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Иван</cp:lastModifiedBy>
  <dcterms:created xsi:type="dcterms:W3CDTF">2014-05-25T14:03:28Z</dcterms:created>
  <dcterms:modified xsi:type="dcterms:W3CDTF">2014-06-04T18:32:55Z</dcterms:modified>
</cp:coreProperties>
</file>