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роекты\ЛКЗ\Расчеты\"/>
    </mc:Choice>
  </mc:AlternateContent>
  <bookViews>
    <workbookView xWindow="0" yWindow="0" windowWidth="25200" windowHeight="118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" i="1"/>
  <c r="B26" i="1" l="1"/>
  <c r="B5" i="1"/>
  <c r="B2" i="1" s="1"/>
  <c r="B22" i="1"/>
  <c r="B23" i="1" l="1"/>
  <c r="B11" i="1" s="1"/>
  <c r="C8" i="1" s="1"/>
  <c r="F26" i="1"/>
  <c r="F13" i="1" s="1"/>
  <c r="F23" i="1"/>
  <c r="F11" i="1" s="1"/>
  <c r="F22" i="1"/>
  <c r="F10" i="1"/>
  <c r="F9" i="1"/>
  <c r="B9" i="1"/>
  <c r="F12" i="1" l="1"/>
  <c r="F8" i="1" s="1"/>
  <c r="F6" i="1" s="1"/>
  <c r="H2" i="1" s="1"/>
  <c r="B13" i="1"/>
  <c r="B12" i="1" s="1"/>
  <c r="C21" i="1"/>
  <c r="B10" i="1"/>
  <c r="B8" i="1" l="1"/>
  <c r="B6" i="1" s="1"/>
  <c r="C22" i="1"/>
  <c r="D2" i="1" l="1"/>
</calcChain>
</file>

<file path=xl/sharedStrings.xml><?xml version="1.0" encoding="utf-8"?>
<sst xmlns="http://schemas.openxmlformats.org/spreadsheetml/2006/main" count="34" uniqueCount="34">
  <si>
    <t>P0- розподілене на деякому інтервалі зовнішнє статичне навантаження на горизонті розташування кабельного трубопроводу, кг/см2</t>
  </si>
  <si>
    <t>Р1- навантаження від конструктивних шарів дорожнього одягу, кг/см2</t>
  </si>
  <si>
    <t>υ1-напаруження на горизонті розташування кабельного трубопроводу від розміщенного над ним шаром грунту, кг/см2</t>
  </si>
  <si>
    <t>υ2-напаруження на горизонті розташування кабельного трубопроводу від транспотрних засобів, що рухаються, кг/см2</t>
  </si>
  <si>
    <t>К - параметр, що враховує динаміку транспортних засобів, типу грунту і глибину прокладання кабельного трубопроводу</t>
  </si>
  <si>
    <t>Ра-розрахунковий тиск на покриття дороги від зовнішнього навантаження, кг/см2</t>
  </si>
  <si>
    <t>а-радіус поверхні обертання колеса автомобіля, см</t>
  </si>
  <si>
    <t>Z-відстань розрахункового горизонту від поверхні розміщеного над кабельним трубопроводом шару грунту, см</t>
  </si>
  <si>
    <t>h1-товщина конструктивних шарів дорожнього одягу, см</t>
  </si>
  <si>
    <t>γ1-середня щілність конструктивних шарів дорожнього одягу, кг/см3</t>
  </si>
  <si>
    <t>γ-щильність грунту для засипання, кг/см3</t>
  </si>
  <si>
    <t>С-зчеплення внутрішнього тертя грунту засипки, кг/см2</t>
  </si>
  <si>
    <t>φ-кут внутрішнього тертя грунту засипки, град</t>
  </si>
  <si>
    <t>λ-поправковий коефіціент</t>
  </si>
  <si>
    <t>Кз-коефіціент запасу</t>
  </si>
  <si>
    <t>Кg-коефіціент динамічності</t>
  </si>
  <si>
    <t>Кb-коефіціент перенавантаження</t>
  </si>
  <si>
    <t>ν-швидкість руху транспортних засобів, м/с</t>
  </si>
  <si>
    <t>R-радіус увігнутої кривої, м</t>
  </si>
  <si>
    <t>g-прискорення вільного падіння, м/с2</t>
  </si>
  <si>
    <t>Q- загальне навантаження на фрагмент кабельного трубопроводу, кг</t>
  </si>
  <si>
    <t>l-довжина фрагменту кабельного трубопроводу, см</t>
  </si>
  <si>
    <t>Qдоп- допустиме розрахункове навантаження, кН</t>
  </si>
  <si>
    <t>S-нормоване значеня кільцевої жорсткості, кН/м2</t>
  </si>
  <si>
    <t>d-внутрішній діаметр кабельного трубопроводу,м</t>
  </si>
  <si>
    <t>y-вертикальне відхилення внутрішнього діаметру, що відповідає 5% деформації, м</t>
  </si>
  <si>
    <t>&gt;</t>
  </si>
  <si>
    <t>P - розрахунковий напружений стан на горизонті розташування кабельного трубопроводу, кг/см2</t>
  </si>
  <si>
    <t>r-радіус кабельного трубопроводу, см</t>
  </si>
  <si>
    <t>Розрахунок труб ГГДТП (відкритим способом)</t>
  </si>
  <si>
    <t>не проходить-використовуємо стальний футляр</t>
  </si>
  <si>
    <t>&lt;</t>
  </si>
  <si>
    <t>проходить на глибині від 2.2 м</t>
  </si>
  <si>
    <t>Розрахунок труб ПЕ/SDR 21 (ГНБ)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</si>
</sst>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I6" sqref="I6"/>
    </sheetView>
  </sheetViews>
  <sheetFormatPr defaultRowHeight="15" x14ac:dyDescent="0.25"/>
  <cols>
    <col min="1" max="1" width="28.140625" customWidth="1"/>
    <col min="2" max="2" width="16.42578125" customWidth="1"/>
    <col min="3" max="3" width="16" customWidth="1"/>
    <col min="4" max="4" width="11.7109375" bestFit="1" customWidth="1"/>
    <col min="5" max="5" width="11.7109375" customWidth="1"/>
    <col min="6" max="6" width="12" bestFit="1" customWidth="1"/>
    <col min="7" max="7" width="11.140625" customWidth="1"/>
  </cols>
  <sheetData>
    <row r="1" spans="1:8" x14ac:dyDescent="0.25">
      <c r="A1" s="2" t="s">
        <v>29</v>
      </c>
      <c r="B1" s="2"/>
      <c r="C1" s="2"/>
      <c r="D1" s="2"/>
      <c r="E1" s="1"/>
      <c r="F1" s="2" t="s">
        <v>33</v>
      </c>
      <c r="G1" s="2"/>
      <c r="H1" s="2"/>
    </row>
    <row r="2" spans="1:8" ht="45" x14ac:dyDescent="0.25">
      <c r="A2" s="3" t="s">
        <v>22</v>
      </c>
      <c r="B2" s="4">
        <f>B3*(B7/100*B5)/(0.0186+0.025*B5/B4)</f>
        <v>0.31032745591939548</v>
      </c>
      <c r="C2" s="4" t="s">
        <v>31</v>
      </c>
      <c r="D2" s="1">
        <f>B6/101.97</f>
        <v>1.8429129007997849</v>
      </c>
      <c r="E2" s="1"/>
      <c r="F2" s="4">
        <f>F3*(F7/100*F5)/(0.0186+0.025*F5/F4)</f>
        <v>0.32806045340050383</v>
      </c>
      <c r="G2" s="4" t="s">
        <v>26</v>
      </c>
      <c r="H2" s="1">
        <f>F6/101.97</f>
        <v>0.31814477963900478</v>
      </c>
    </row>
    <row r="3" spans="1:8" ht="45.75" customHeight="1" x14ac:dyDescent="0.25">
      <c r="A3" s="3" t="s">
        <v>23</v>
      </c>
      <c r="B3" s="4">
        <v>8</v>
      </c>
      <c r="C3" s="3" t="s">
        <v>30</v>
      </c>
      <c r="D3" s="1"/>
      <c r="E3" s="1"/>
      <c r="F3" s="4">
        <v>8</v>
      </c>
      <c r="G3" s="5" t="s">
        <v>32</v>
      </c>
      <c r="H3" s="1"/>
    </row>
    <row r="4" spans="1:8" ht="30" x14ac:dyDescent="0.25">
      <c r="A4" s="3" t="s">
        <v>24</v>
      </c>
      <c r="B4" s="4">
        <v>7.6999999999999999E-2</v>
      </c>
      <c r="C4" s="4"/>
      <c r="D4" s="1"/>
      <c r="E4" s="1"/>
      <c r="F4" s="4">
        <v>8.14E-2</v>
      </c>
      <c r="G4" s="1"/>
      <c r="H4" s="1"/>
    </row>
    <row r="5" spans="1:8" ht="45" x14ac:dyDescent="0.25">
      <c r="A5" s="3" t="s">
        <v>25</v>
      </c>
      <c r="B5" s="4">
        <f>B4*0.05</f>
        <v>3.8500000000000001E-3</v>
      </c>
      <c r="C5" s="4"/>
      <c r="D5" s="1"/>
      <c r="E5" s="1"/>
      <c r="F5" s="4">
        <f>F4*0.05</f>
        <v>4.0699999999999998E-3</v>
      </c>
      <c r="G5" s="1"/>
      <c r="H5" s="1"/>
    </row>
    <row r="6" spans="1:8" ht="45" x14ac:dyDescent="0.25">
      <c r="A6" s="6" t="s">
        <v>20</v>
      </c>
      <c r="B6" s="4">
        <f>2*B19*B8*B7</f>
        <v>187.92182849455406</v>
      </c>
      <c r="C6" s="4"/>
      <c r="D6" s="1"/>
      <c r="E6" s="1"/>
      <c r="F6" s="4">
        <f>2*F19*F8*F7</f>
        <v>32.441223179789318</v>
      </c>
      <c r="G6" s="1"/>
      <c r="H6" s="1"/>
    </row>
    <row r="7" spans="1:8" ht="33" customHeight="1" x14ac:dyDescent="0.25">
      <c r="A7" s="3" t="s">
        <v>21</v>
      </c>
      <c r="B7" s="4">
        <v>20</v>
      </c>
      <c r="C7" s="4"/>
      <c r="D7" s="1"/>
      <c r="E7" s="1"/>
      <c r="F7" s="4">
        <v>20</v>
      </c>
      <c r="G7" s="1"/>
      <c r="H7" s="1"/>
    </row>
    <row r="8" spans="1:8" ht="57.75" customHeight="1" x14ac:dyDescent="0.25">
      <c r="A8" s="5" t="s">
        <v>27</v>
      </c>
      <c r="B8" s="1">
        <f>B9+B10+B11+B12*B13</f>
        <v>0.52200507915153915</v>
      </c>
      <c r="C8" s="1">
        <f>B11</f>
        <v>-0.19642669400476262</v>
      </c>
      <c r="D8" s="1"/>
      <c r="E8" s="1"/>
      <c r="F8" s="1">
        <f>F9+F10+F11+F12*F13</f>
        <v>9.0114508832748116E-2</v>
      </c>
      <c r="G8" s="1"/>
      <c r="H8" s="1"/>
    </row>
    <row r="9" spans="1:8" ht="75" x14ac:dyDescent="0.25">
      <c r="A9" s="5" t="s">
        <v>0</v>
      </c>
      <c r="B9" s="1">
        <f>B14*(1-(1/(1+(B15/(B16+B17))^2))^(3/2))</f>
        <v>0.32052154747494077</v>
      </c>
      <c r="C9" s="1"/>
      <c r="D9" s="1"/>
      <c r="E9" s="1"/>
      <c r="F9" s="1">
        <f>F14*(1-(1/(1+(F15/(F16+F17))^2))^(3/2))</f>
        <v>7.5470215388395517E-2</v>
      </c>
      <c r="G9" s="1"/>
      <c r="H9" s="1"/>
    </row>
    <row r="10" spans="1:8" ht="45" x14ac:dyDescent="0.25">
      <c r="A10" s="5" t="s">
        <v>1</v>
      </c>
      <c r="B10" s="1">
        <f>B17*B18</f>
        <v>0.01</v>
      </c>
      <c r="C10" s="1"/>
      <c r="D10" s="1"/>
      <c r="E10" s="1"/>
      <c r="F10" s="1">
        <f>F17*F18</f>
        <v>0.01</v>
      </c>
      <c r="G10" s="1"/>
      <c r="H10" s="1"/>
    </row>
    <row r="11" spans="1:8" ht="75" x14ac:dyDescent="0.25">
      <c r="A11" s="7" t="s">
        <v>2</v>
      </c>
      <c r="B11" s="1">
        <f>(((B19*B20)-B21)/TAN(B22))*(1-EXP(-5*B23*TAN(B22)))+(B16-5*B19)*B20*EXP(-5*B23*TAN(B22))</f>
        <v>-0.19642669400476262</v>
      </c>
      <c r="C11" s="1"/>
      <c r="D11" s="1"/>
      <c r="E11" s="1"/>
      <c r="F11" s="1">
        <f>((F19*F20-F21)/TAN(F22))*(1-EXP(-5*F23*TAN(F22)))+(F16-5*F19)*F20*EXP(-5*F23*TAN(F22))</f>
        <v>-8.66933046490245E-2</v>
      </c>
      <c r="G11" s="1"/>
      <c r="H11" s="1"/>
    </row>
    <row r="12" spans="1:8" ht="75" x14ac:dyDescent="0.25">
      <c r="A12" s="7" t="s">
        <v>3</v>
      </c>
      <c r="B12" s="1">
        <f>B13*B9</f>
        <v>0.35260967913082497</v>
      </c>
      <c r="C12" s="1"/>
      <c r="D12" s="1"/>
      <c r="E12" s="1"/>
      <c r="F12" s="1">
        <f>F13*F9</f>
        <v>8.302570807386031E-2</v>
      </c>
      <c r="G12" s="1"/>
      <c r="H12" s="1"/>
    </row>
    <row r="13" spans="1:8" ht="75" x14ac:dyDescent="0.25">
      <c r="A13" s="7" t="s">
        <v>4</v>
      </c>
      <c r="B13" s="1">
        <f>B24*B25*B26</f>
        <v>1.1001122448979594</v>
      </c>
      <c r="C13" s="1"/>
      <c r="D13" s="1"/>
      <c r="E13" s="1"/>
      <c r="F13" s="1">
        <f>F24*F25*F26</f>
        <v>1.1001122448979594</v>
      </c>
      <c r="G13" s="1"/>
      <c r="H13" s="1"/>
    </row>
    <row r="14" spans="1:8" ht="60" x14ac:dyDescent="0.25">
      <c r="A14" s="7" t="s">
        <v>5</v>
      </c>
      <c r="B14" s="1">
        <v>5.61</v>
      </c>
      <c r="C14" s="1"/>
      <c r="D14" s="1"/>
      <c r="E14" s="1"/>
      <c r="F14" s="1">
        <v>5.61</v>
      </c>
      <c r="G14" s="1"/>
      <c r="H14" s="1"/>
    </row>
    <row r="15" spans="1:8" ht="30" x14ac:dyDescent="0.25">
      <c r="A15" s="7" t="s">
        <v>6</v>
      </c>
      <c r="B15" s="1">
        <v>20</v>
      </c>
      <c r="C15" s="1"/>
      <c r="D15" s="1"/>
      <c r="E15" s="1"/>
      <c r="F15" s="1">
        <v>20</v>
      </c>
      <c r="G15" s="1"/>
      <c r="H15" s="1"/>
    </row>
    <row r="16" spans="1:8" ht="75" x14ac:dyDescent="0.25">
      <c r="A16" s="7" t="s">
        <v>7</v>
      </c>
      <c r="B16" s="1">
        <v>95</v>
      </c>
      <c r="C16" s="1"/>
      <c r="D16" s="1"/>
      <c r="E16" s="1"/>
      <c r="F16" s="1">
        <v>205</v>
      </c>
      <c r="G16" s="1"/>
      <c r="H16" s="1"/>
    </row>
    <row r="17" spans="1:8" ht="30" x14ac:dyDescent="0.25">
      <c r="A17" s="7" t="s">
        <v>8</v>
      </c>
      <c r="B17" s="1">
        <v>5</v>
      </c>
      <c r="C17" s="1"/>
      <c r="D17" s="1"/>
      <c r="E17" s="1"/>
      <c r="F17" s="1">
        <v>5</v>
      </c>
      <c r="G17" s="1"/>
      <c r="H17" s="1"/>
    </row>
    <row r="18" spans="1:8" ht="45" x14ac:dyDescent="0.25">
      <c r="A18" s="7" t="s">
        <v>9</v>
      </c>
      <c r="B18" s="1">
        <v>2E-3</v>
      </c>
      <c r="C18" s="1"/>
      <c r="D18" s="1"/>
      <c r="E18" s="1"/>
      <c r="F18" s="1">
        <v>2E-3</v>
      </c>
      <c r="G18" s="1"/>
      <c r="H18" s="1"/>
    </row>
    <row r="19" spans="1:8" ht="30" x14ac:dyDescent="0.25">
      <c r="A19" s="7" t="s">
        <v>28</v>
      </c>
      <c r="B19" s="1">
        <v>9</v>
      </c>
      <c r="C19" s="1"/>
      <c r="D19" s="1"/>
      <c r="E19" s="1"/>
      <c r="F19" s="1">
        <v>9</v>
      </c>
      <c r="G19" s="1"/>
      <c r="H19" s="1"/>
    </row>
    <row r="20" spans="1:8" ht="30" x14ac:dyDescent="0.25">
      <c r="A20" s="5" t="s">
        <v>10</v>
      </c>
      <c r="B20" s="1">
        <v>2E-3</v>
      </c>
      <c r="C20" s="1"/>
      <c r="D20" s="1"/>
      <c r="E20" s="1"/>
      <c r="F20" s="1">
        <v>2E-3</v>
      </c>
      <c r="G20" s="1"/>
      <c r="H20" s="1"/>
    </row>
    <row r="21" spans="1:8" ht="30" x14ac:dyDescent="0.25">
      <c r="A21" s="5" t="s">
        <v>11</v>
      </c>
      <c r="B21" s="1">
        <v>0.12239999999999999</v>
      </c>
      <c r="C21" s="1">
        <f>12*0.0102</f>
        <v>0.12240000000000001</v>
      </c>
      <c r="D21" s="1"/>
      <c r="E21" s="1"/>
      <c r="F21" s="1">
        <v>0.12239999999999999</v>
      </c>
      <c r="G21" s="1"/>
      <c r="H21" s="1"/>
    </row>
    <row r="22" spans="1:8" ht="30" x14ac:dyDescent="0.25">
      <c r="A22" s="7" t="s">
        <v>12</v>
      </c>
      <c r="B22" s="1">
        <f>12*3.14/180</f>
        <v>0.20933333333333334</v>
      </c>
      <c r="C22" s="1">
        <f>TAN(B22)</f>
        <v>0.21244559016448375</v>
      </c>
      <c r="D22" s="1"/>
      <c r="E22" s="1"/>
      <c r="F22" s="1">
        <f>12*3.14/180</f>
        <v>0.20933333333333334</v>
      </c>
      <c r="G22" s="1"/>
      <c r="H22" s="1"/>
    </row>
    <row r="23" spans="1:8" x14ac:dyDescent="0.25">
      <c r="A23" s="7" t="s">
        <v>13</v>
      </c>
      <c r="B23" s="1">
        <f>TAN(45*3.14/180-B22/2)^2</f>
        <v>0.65482541214143664</v>
      </c>
      <c r="C23" s="1">
        <v>0.65600000000000003</v>
      </c>
      <c r="D23" s="1"/>
      <c r="E23" s="1"/>
      <c r="F23" s="1">
        <f>TAN(45*3.14/180-F22/2)^2</f>
        <v>0.65482541214143664</v>
      </c>
      <c r="G23" s="1"/>
      <c r="H23" s="1"/>
    </row>
    <row r="24" spans="1:8" x14ac:dyDescent="0.25">
      <c r="A24" s="8" t="s">
        <v>14</v>
      </c>
      <c r="B24" s="1">
        <v>1.1000000000000001</v>
      </c>
      <c r="C24" s="1"/>
      <c r="D24" s="1"/>
      <c r="E24" s="1"/>
      <c r="F24" s="1">
        <v>1.1000000000000001</v>
      </c>
      <c r="G24" s="1"/>
      <c r="H24" s="1"/>
    </row>
    <row r="25" spans="1:8" x14ac:dyDescent="0.25">
      <c r="A25" s="8" t="s">
        <v>15</v>
      </c>
      <c r="B25" s="1">
        <v>1</v>
      </c>
      <c r="C25" s="1"/>
      <c r="D25" s="1"/>
      <c r="E25" s="1"/>
      <c r="F25" s="1">
        <v>1</v>
      </c>
      <c r="G25" s="1"/>
      <c r="H25" s="1"/>
    </row>
    <row r="26" spans="1:8" ht="30" x14ac:dyDescent="0.25">
      <c r="A26" s="8" t="s">
        <v>16</v>
      </c>
      <c r="B26" s="1">
        <f>1+B27^2/(B28*B29)</f>
        <v>1.0001020408163266</v>
      </c>
      <c r="C26" s="1"/>
      <c r="D26" s="1"/>
      <c r="E26" s="1"/>
      <c r="F26" s="1">
        <f>1+F27^2/(F28*F29)</f>
        <v>1.0001020408163266</v>
      </c>
      <c r="G26" s="1"/>
      <c r="H26" s="1"/>
    </row>
    <row r="27" spans="1:8" ht="30" x14ac:dyDescent="0.25">
      <c r="A27" s="8" t="s">
        <v>17</v>
      </c>
      <c r="B27" s="1">
        <v>10</v>
      </c>
      <c r="C27" s="1"/>
      <c r="D27" s="1"/>
      <c r="E27" s="1"/>
      <c r="F27" s="1">
        <v>10</v>
      </c>
      <c r="G27" s="1"/>
      <c r="H27" s="1"/>
    </row>
    <row r="28" spans="1:8" x14ac:dyDescent="0.25">
      <c r="A28" s="8" t="s">
        <v>18</v>
      </c>
      <c r="B28" s="1">
        <v>100000</v>
      </c>
      <c r="C28" s="1"/>
      <c r="D28" s="1"/>
      <c r="E28" s="1"/>
      <c r="F28" s="1">
        <v>100000</v>
      </c>
      <c r="G28" s="1"/>
      <c r="H28" s="1"/>
    </row>
    <row r="29" spans="1:8" ht="30" x14ac:dyDescent="0.25">
      <c r="A29" s="8" t="s">
        <v>19</v>
      </c>
      <c r="B29" s="1">
        <v>9.8000000000000007</v>
      </c>
      <c r="C29" s="1"/>
      <c r="D29" s="1"/>
      <c r="E29" s="1"/>
      <c r="F29" s="1">
        <v>9.8000000000000007</v>
      </c>
      <c r="G29" s="1"/>
      <c r="H29" s="1"/>
    </row>
  </sheetData>
  <mergeCells count="2">
    <mergeCell ref="F1:H1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2017-07-27T09:55:45Z</dcterms:created>
  <dcterms:modified xsi:type="dcterms:W3CDTF">2017-07-31T11:01:23Z</dcterms:modified>
</cp:coreProperties>
</file>